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arina Pan\Downloads\"/>
    </mc:Choice>
  </mc:AlternateContent>
  <xr:revisionPtr revIDLastSave="0" documentId="8_{DAF47FC2-DB73-40AC-8820-19A3E2DC0248}" xr6:coauthVersionLast="47" xr6:coauthVersionMax="47" xr10:uidLastSave="{00000000-0000-0000-0000-000000000000}"/>
  <bookViews>
    <workbookView xWindow="-108" yWindow="-108" windowWidth="23256" windowHeight="12576" activeTab="3" xr2:uid="{00000000-000D-0000-FFFF-FFFF00000000}"/>
  </bookViews>
  <sheets>
    <sheet name="Выручка" sheetId="1" r:id="rId1"/>
    <sheet name="Маркетинг" sheetId="3" r:id="rId2"/>
    <sheet name="Выручка в динамике до max" sheetId="2" r:id="rId3"/>
    <sheet name="Бюджет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3" l="1"/>
  <c r="F8" i="4" s="1"/>
  <c r="D2" i="3"/>
  <c r="D6" i="3" s="1"/>
  <c r="D8" i="4" s="1"/>
  <c r="E2" i="3"/>
  <c r="E6" i="3" s="1"/>
  <c r="E8" i="4" s="1"/>
  <c r="F2" i="3"/>
  <c r="G2" i="3"/>
  <c r="G6" i="3" s="1"/>
  <c r="G8" i="4" s="1"/>
  <c r="H2" i="3"/>
  <c r="H6" i="3" s="1"/>
  <c r="H8" i="4" s="1"/>
  <c r="I2" i="3"/>
  <c r="I6" i="3" s="1"/>
  <c r="I8" i="4" s="1"/>
  <c r="J2" i="3"/>
  <c r="J6" i="3" s="1"/>
  <c r="J8" i="4" s="1"/>
  <c r="C2" i="3"/>
  <c r="C6" i="3" s="1"/>
  <c r="C8" i="4" s="1"/>
  <c r="B6" i="3"/>
  <c r="B8" i="4" s="1"/>
  <c r="C4" i="2"/>
  <c r="H4" i="2"/>
  <c r="I4" i="2"/>
  <c r="B5" i="1"/>
  <c r="B6" i="1" s="1"/>
  <c r="B8" i="1" s="1"/>
  <c r="B19" i="1" s="1"/>
  <c r="B18" i="1" s="1"/>
  <c r="B20" i="1"/>
  <c r="D4" i="2" s="1"/>
  <c r="B9" i="1"/>
  <c r="B15" i="1"/>
  <c r="G4" i="2" l="1"/>
  <c r="F4" i="2"/>
  <c r="B4" i="2"/>
  <c r="E4" i="2"/>
  <c r="J4" i="2"/>
  <c r="C3" i="2"/>
  <c r="C5" i="2" s="1"/>
  <c r="C2" i="4" s="1"/>
  <c r="D3" i="2"/>
  <c r="D5" i="2" s="1"/>
  <c r="D2" i="4" s="1"/>
  <c r="B3" i="2"/>
  <c r="E3" i="2"/>
  <c r="F3" i="2"/>
  <c r="F5" i="2" s="1"/>
  <c r="F2" i="4" s="1"/>
  <c r="G3" i="2"/>
  <c r="G5" i="2" s="1"/>
  <c r="G2" i="4" s="1"/>
  <c r="H3" i="2"/>
  <c r="H5" i="2" s="1"/>
  <c r="H2" i="4" s="1"/>
  <c r="I3" i="2"/>
  <c r="I5" i="2" s="1"/>
  <c r="I2" i="4" s="1"/>
  <c r="J3" i="2"/>
  <c r="H6" i="4" l="1"/>
  <c r="H14" i="4" s="1"/>
  <c r="H12" i="4"/>
  <c r="H15" i="4"/>
  <c r="G6" i="4"/>
  <c r="G12" i="4"/>
  <c r="E5" i="2"/>
  <c r="E2" i="4" s="1"/>
  <c r="B5" i="2"/>
  <c r="B2" i="4" s="1"/>
  <c r="C12" i="4"/>
  <c r="C6" i="4"/>
  <c r="C14" i="4" s="1"/>
  <c r="C15" i="4" s="1"/>
  <c r="F15" i="4"/>
  <c r="F6" i="4"/>
  <c r="F14" i="4" s="1"/>
  <c r="F12" i="4"/>
  <c r="J5" i="2"/>
  <c r="J2" i="4" s="1"/>
  <c r="I12" i="4"/>
  <c r="I6" i="4"/>
  <c r="I14" i="4" s="1"/>
  <c r="I15" i="4" s="1"/>
  <c r="D12" i="4"/>
  <c r="D6" i="4"/>
  <c r="D14" i="4" s="1"/>
  <c r="D15" i="4" s="1"/>
  <c r="J12" i="4" l="1"/>
  <c r="J6" i="4"/>
  <c r="J14" i="4" s="1"/>
  <c r="J15" i="4" s="1"/>
  <c r="B12" i="4"/>
  <c r="B6" i="4"/>
  <c r="B14" i="4" s="1"/>
  <c r="B15" i="4" s="1"/>
  <c r="G14" i="4"/>
  <c r="G15" i="4" s="1"/>
  <c r="E12" i="4"/>
  <c r="E6" i="4"/>
  <c r="E14" i="4" s="1"/>
  <c r="E15" i="4" s="1"/>
</calcChain>
</file>

<file path=xl/sharedStrings.xml><?xml version="1.0" encoding="utf-8"?>
<sst xmlns="http://schemas.openxmlformats.org/spreadsheetml/2006/main" count="41" uniqueCount="40">
  <si>
    <t>значение</t>
  </si>
  <si>
    <t>Среднее число занимающихся на уроке, чел.</t>
  </si>
  <si>
    <t>Число уроков в неделю (мах), шт.</t>
  </si>
  <si>
    <t>Число уроков в месяц, шт.</t>
  </si>
  <si>
    <t>Число свободных часов в залах для ПТ в мес.</t>
  </si>
  <si>
    <t>Доля заполнения залов ПТ, %</t>
  </si>
  <si>
    <t>Общее число визитов всеми клиентами на ПТ, чел.</t>
  </si>
  <si>
    <t>Общее число визитов всеми клиентами на ГП, чел.</t>
  </si>
  <si>
    <t>Число абонементов к продаже в месяц, шт.</t>
  </si>
  <si>
    <t>Средняя стоимость одного занятия, руб.</t>
  </si>
  <si>
    <t>Средняя стоимость абонемента, руб.</t>
  </si>
  <si>
    <t>Выручка по абонементам в месяц, руб.</t>
  </si>
  <si>
    <t>Средняя стоимость ПТ, руб.</t>
  </si>
  <si>
    <t>Выручка по ПТ в месяц, руб.</t>
  </si>
  <si>
    <t>Максимальная выручка студии</t>
  </si>
  <si>
    <t>Среднее число уроков в абонементе</t>
  </si>
  <si>
    <t>Групповые программы</t>
  </si>
  <si>
    <t>Персональные тренировки</t>
  </si>
  <si>
    <t>ИТОГО</t>
  </si>
  <si>
    <t>Месяцы с открытия студии (порядк.№)</t>
  </si>
  <si>
    <t>Динамика выхода на норму продаж, %</t>
  </si>
  <si>
    <t>Выручка ГП с открытия, руб.</t>
  </si>
  <si>
    <t>Выручка ПТ с открытия, руб.</t>
  </si>
  <si>
    <t>смм</t>
  </si>
  <si>
    <t>прочее</t>
  </si>
  <si>
    <t>Итого</t>
  </si>
  <si>
    <t>Плановая выручка</t>
  </si>
  <si>
    <t>Статьи расходов</t>
  </si>
  <si>
    <t>Коммунальные платежи</t>
  </si>
  <si>
    <t>Аренда помещения</t>
  </si>
  <si>
    <t>интернет реклама годовая подписка</t>
  </si>
  <si>
    <t>Фонд оплаты труда</t>
  </si>
  <si>
    <t>Клининг</t>
  </si>
  <si>
    <t>Маркетинг</t>
  </si>
  <si>
    <t>Хозяйственные расходы</t>
  </si>
  <si>
    <t>Ремонт оборудования и текущий ремонт</t>
  </si>
  <si>
    <t>Прочее</t>
  </si>
  <si>
    <t>Фонд резерва</t>
  </si>
  <si>
    <t>Оперционные расходы</t>
  </si>
  <si>
    <t>Прибыль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</si>
</sst>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 (Основной текст)_x0000_"/>
      <charset val="204"/>
    </font>
    <font>
      <b/>
      <sz val="12"/>
      <color theme="1"/>
      <name val="Calibri"/>
      <family val="2"/>
      <scheme val="minor"/>
    </font>
    <font>
      <b/>
      <sz val="11"/>
      <color theme="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2" xfId="0" applyBorder="1"/>
    <xf numFmtId="0" fontId="0" fillId="0" borderId="3" xfId="0" applyBorder="1"/>
    <xf numFmtId="0" fontId="0" fillId="2" borderId="2" xfId="0" applyFill="1" applyBorder="1"/>
    <xf numFmtId="0" fontId="1" fillId="0" borderId="2" xfId="0" applyFont="1" applyBorder="1"/>
    <xf numFmtId="0" fontId="0" fillId="0" borderId="6" xfId="0" applyBorder="1"/>
    <xf numFmtId="0" fontId="2" fillId="0" borderId="7" xfId="0" applyFont="1" applyBorder="1"/>
    <xf numFmtId="0" fontId="3" fillId="0" borderId="8" xfId="0" applyFont="1" applyBorder="1"/>
    <xf numFmtId="0" fontId="2" fillId="0" borderId="2" xfId="0" applyFont="1" applyBorder="1"/>
    <xf numFmtId="0" fontId="3" fillId="0" borderId="3" xfId="0" applyFont="1" applyBorder="1"/>
    <xf numFmtId="0" fontId="1" fillId="0" borderId="4" xfId="0" applyFont="1" applyBorder="1"/>
    <xf numFmtId="0" fontId="0" fillId="0" borderId="9" xfId="0" applyBorder="1"/>
    <xf numFmtId="0" fontId="0" fillId="0" borderId="8" xfId="0" applyBorder="1"/>
    <xf numFmtId="3" fontId="0" fillId="3" borderId="7" xfId="0" applyNumberFormat="1" applyFill="1" applyBorder="1"/>
    <xf numFmtId="3" fontId="0" fillId="0" borderId="11" xfId="0" applyNumberFormat="1" applyBorder="1"/>
    <xf numFmtId="3" fontId="0" fillId="3" borderId="11" xfId="0" applyNumberFormat="1" applyFill="1" applyBorder="1"/>
    <xf numFmtId="3" fontId="0" fillId="3" borderId="8" xfId="0" applyNumberFormat="1" applyFill="1" applyBorder="1"/>
    <xf numFmtId="3" fontId="0" fillId="0" borderId="2" xfId="0" applyNumberFormat="1" applyBorder="1"/>
    <xf numFmtId="3" fontId="0" fillId="0" borderId="6" xfId="0" applyNumberFormat="1" applyBorder="1"/>
    <xf numFmtId="3" fontId="0" fillId="0" borderId="3" xfId="0" applyNumberFormat="1" applyBorder="1"/>
    <xf numFmtId="3" fontId="0" fillId="0" borderId="4" xfId="0" applyNumberFormat="1" applyBorder="1"/>
    <xf numFmtId="3" fontId="0" fillId="0" borderId="12" xfId="0" applyNumberFormat="1" applyBorder="1"/>
    <xf numFmtId="3" fontId="4" fillId="2" borderId="3" xfId="0" applyNumberFormat="1" applyFont="1" applyFill="1" applyBorder="1"/>
    <xf numFmtId="3" fontId="4" fillId="0" borderId="3" xfId="0" applyNumberFormat="1" applyFont="1" applyBorder="1"/>
    <xf numFmtId="3" fontId="0" fillId="2" borderId="3" xfId="0" applyNumberFormat="1" applyFill="1" applyBorder="1"/>
    <xf numFmtId="3" fontId="0" fillId="0" borderId="10" xfId="0" applyNumberFormat="1" applyBorder="1"/>
    <xf numFmtId="3" fontId="1" fillId="0" borderId="8" xfId="0" applyNumberFormat="1" applyFont="1" applyBorder="1"/>
    <xf numFmtId="3" fontId="1" fillId="0" borderId="3" xfId="0" applyNumberFormat="1" applyFont="1" applyBorder="1"/>
    <xf numFmtId="3" fontId="1" fillId="0" borderId="5" xfId="0" applyNumberFormat="1" applyFont="1" applyBorder="1"/>
    <xf numFmtId="0" fontId="0" fillId="0" borderId="7" xfId="0" applyBorder="1"/>
    <xf numFmtId="3" fontId="0" fillId="0" borderId="1" xfId="0" applyNumberFormat="1" applyBorder="1"/>
    <xf numFmtId="3" fontId="0" fillId="0" borderId="14" xfId="0" applyNumberFormat="1" applyBorder="1"/>
    <xf numFmtId="3" fontId="0" fillId="2" borderId="7" xfId="0" applyNumberFormat="1" applyFill="1" applyBorder="1"/>
    <xf numFmtId="3" fontId="0" fillId="4" borderId="2" xfId="0" applyNumberFormat="1" applyFill="1" applyBorder="1"/>
    <xf numFmtId="3" fontId="0" fillId="4" borderId="6" xfId="0" applyNumberFormat="1" applyFill="1" applyBorder="1"/>
    <xf numFmtId="0" fontId="0" fillId="0" borderId="11" xfId="0" applyBorder="1"/>
    <xf numFmtId="3" fontId="1" fillId="0" borderId="12" xfId="0" applyNumberFormat="1" applyFont="1" applyBorder="1"/>
    <xf numFmtId="3" fontId="0" fillId="3" borderId="13" xfId="0" applyNumberFormat="1" applyFill="1" applyBorder="1"/>
    <xf numFmtId="3" fontId="0" fillId="0" borderId="8" xfId="0" applyNumberFormat="1" applyBorder="1"/>
    <xf numFmtId="3" fontId="0" fillId="4" borderId="3" xfId="0" applyNumberFormat="1" applyFill="1" applyBorder="1"/>
    <xf numFmtId="3" fontId="0" fillId="5" borderId="12" xfId="0" applyNumberFormat="1" applyFill="1" applyBorder="1"/>
    <xf numFmtId="3" fontId="0" fillId="6" borderId="12" xfId="0" applyNumberFormat="1" applyFill="1" applyBorder="1"/>
    <xf numFmtId="3" fontId="0" fillId="6" borderId="5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workbookViewId="0">
      <selection activeCell="E15" sqref="E15"/>
    </sheetView>
  </sheetViews>
  <sheetFormatPr defaultRowHeight="14.4"/>
  <cols>
    <col min="1" max="1" width="55.109375" bestFit="1" customWidth="1"/>
    <col min="2" max="2" width="10.109375" bestFit="1" customWidth="1"/>
  </cols>
  <sheetData>
    <row r="1" spans="1:2" ht="15.6">
      <c r="A1" s="6" t="s">
        <v>14</v>
      </c>
      <c r="B1" s="7" t="s">
        <v>0</v>
      </c>
    </row>
    <row r="2" spans="1:2" ht="15.6">
      <c r="A2" s="8" t="s">
        <v>16</v>
      </c>
      <c r="B2" s="9"/>
    </row>
    <row r="3" spans="1:2">
      <c r="A3" s="3" t="s">
        <v>1</v>
      </c>
      <c r="B3" s="22">
        <v>12</v>
      </c>
    </row>
    <row r="4" spans="1:2">
      <c r="A4" s="1" t="s">
        <v>2</v>
      </c>
      <c r="B4" s="23">
        <v>65</v>
      </c>
    </row>
    <row r="5" spans="1:2">
      <c r="A5" s="1" t="s">
        <v>3</v>
      </c>
      <c r="B5" s="19">
        <f>B4*4.2</f>
        <v>273</v>
      </c>
    </row>
    <row r="6" spans="1:2">
      <c r="A6" s="1" t="s">
        <v>7</v>
      </c>
      <c r="B6" s="19">
        <f>B3*B5</f>
        <v>3276</v>
      </c>
    </row>
    <row r="7" spans="1:2">
      <c r="A7" s="1" t="s">
        <v>15</v>
      </c>
      <c r="B7" s="19">
        <v>8</v>
      </c>
    </row>
    <row r="8" spans="1:2">
      <c r="A8" s="1" t="s">
        <v>8</v>
      </c>
      <c r="B8" s="19">
        <f>B6/B7</f>
        <v>409.5</v>
      </c>
    </row>
    <row r="9" spans="1:2">
      <c r="A9" s="3" t="s">
        <v>9</v>
      </c>
      <c r="B9" s="24">
        <f>B10/B7</f>
        <v>550</v>
      </c>
    </row>
    <row r="10" spans="1:2">
      <c r="A10" s="3" t="s">
        <v>10</v>
      </c>
      <c r="B10" s="22">
        <v>4400</v>
      </c>
    </row>
    <row r="11" spans="1:2">
      <c r="A11" s="1"/>
      <c r="B11" s="23"/>
    </row>
    <row r="12" spans="1:2" ht="15.6">
      <c r="A12" s="8" t="s">
        <v>17</v>
      </c>
      <c r="B12" s="19"/>
    </row>
    <row r="13" spans="1:2">
      <c r="A13" s="1" t="s">
        <v>4</v>
      </c>
      <c r="B13" s="23">
        <v>500</v>
      </c>
    </row>
    <row r="14" spans="1:2">
      <c r="A14" s="1" t="s">
        <v>5</v>
      </c>
      <c r="B14" s="23">
        <v>15</v>
      </c>
    </row>
    <row r="15" spans="1:2">
      <c r="A15" s="1" t="s">
        <v>6</v>
      </c>
      <c r="B15" s="19">
        <f>(B13*B14)/100</f>
        <v>75</v>
      </c>
    </row>
    <row r="16" spans="1:2">
      <c r="A16" s="1" t="s">
        <v>12</v>
      </c>
      <c r="B16" s="23">
        <v>1200</v>
      </c>
    </row>
    <row r="17" spans="1:2" ht="15" thickBot="1">
      <c r="A17" s="11"/>
      <c r="B17" s="25"/>
    </row>
    <row r="18" spans="1:2" ht="15.6">
      <c r="A18" s="6" t="s">
        <v>18</v>
      </c>
      <c r="B18" s="26">
        <f>B19+B20</f>
        <v>1891800</v>
      </c>
    </row>
    <row r="19" spans="1:2">
      <c r="A19" s="4" t="s">
        <v>11</v>
      </c>
      <c r="B19" s="27">
        <f>B8*B10</f>
        <v>1801800</v>
      </c>
    </row>
    <row r="20" spans="1:2" ht="15" thickBot="1">
      <c r="A20" s="10" t="s">
        <v>13</v>
      </c>
      <c r="B20" s="28">
        <f>B16*B13*B14/100</f>
        <v>90000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8EABB-FCF6-4A72-B6C1-9C2551AC98F5}">
  <dimension ref="A1:J6"/>
  <sheetViews>
    <sheetView workbookViewId="0">
      <selection activeCell="F16" sqref="F16"/>
    </sheetView>
  </sheetViews>
  <sheetFormatPr defaultRowHeight="14.4"/>
  <cols>
    <col min="1" max="1" width="33.109375" bestFit="1" customWidth="1"/>
    <col min="2" max="2" width="7.44140625" bestFit="1" customWidth="1"/>
  </cols>
  <sheetData>
    <row r="1" spans="1:10">
      <c r="A1" s="29"/>
      <c r="B1" s="35">
        <v>1</v>
      </c>
      <c r="C1" s="35">
        <v>2</v>
      </c>
      <c r="D1" s="35">
        <v>3</v>
      </c>
      <c r="E1" s="35">
        <v>4</v>
      </c>
      <c r="F1" s="35">
        <v>5</v>
      </c>
      <c r="G1" s="35">
        <v>6</v>
      </c>
      <c r="H1" s="35">
        <v>7</v>
      </c>
      <c r="I1" s="35">
        <v>8</v>
      </c>
      <c r="J1" s="12">
        <v>9</v>
      </c>
    </row>
    <row r="2" spans="1:10">
      <c r="A2" s="1" t="s">
        <v>30</v>
      </c>
      <c r="B2" s="18">
        <v>115000</v>
      </c>
      <c r="C2" s="18">
        <f>$B2/12</f>
        <v>9583.3333333333339</v>
      </c>
      <c r="D2" s="18">
        <f t="shared" ref="D2:J2" si="0">$B2/12</f>
        <v>9583.3333333333339</v>
      </c>
      <c r="E2" s="18">
        <f t="shared" si="0"/>
        <v>9583.3333333333339</v>
      </c>
      <c r="F2" s="18">
        <f t="shared" si="0"/>
        <v>9583.3333333333339</v>
      </c>
      <c r="G2" s="18">
        <f t="shared" si="0"/>
        <v>9583.3333333333339</v>
      </c>
      <c r="H2" s="18">
        <f t="shared" si="0"/>
        <v>9583.3333333333339</v>
      </c>
      <c r="I2" s="18">
        <f t="shared" si="0"/>
        <v>9583.3333333333339</v>
      </c>
      <c r="J2" s="19">
        <f t="shared" si="0"/>
        <v>9583.3333333333339</v>
      </c>
    </row>
    <row r="3" spans="1:10">
      <c r="A3" s="1" t="s">
        <v>23</v>
      </c>
      <c r="B3" s="18">
        <v>25000</v>
      </c>
      <c r="C3" s="18">
        <v>25000</v>
      </c>
      <c r="D3" s="18">
        <v>25000</v>
      </c>
      <c r="E3" s="18">
        <v>25000</v>
      </c>
      <c r="F3" s="18">
        <v>25000</v>
      </c>
      <c r="G3" s="18">
        <v>25000</v>
      </c>
      <c r="H3" s="18">
        <v>25000</v>
      </c>
      <c r="I3" s="18">
        <v>25000</v>
      </c>
      <c r="J3" s="19">
        <v>25000</v>
      </c>
    </row>
    <row r="4" spans="1:10">
      <c r="A4" s="1" t="s">
        <v>24</v>
      </c>
      <c r="B4" s="18">
        <v>15000</v>
      </c>
      <c r="C4" s="18">
        <v>15000</v>
      </c>
      <c r="D4" s="18">
        <v>15000</v>
      </c>
      <c r="E4" s="18">
        <v>15000</v>
      </c>
      <c r="F4" s="18">
        <v>15000</v>
      </c>
      <c r="G4" s="18">
        <v>15000</v>
      </c>
      <c r="H4" s="18">
        <v>15000</v>
      </c>
      <c r="I4" s="18">
        <v>15000</v>
      </c>
      <c r="J4" s="19">
        <v>15000</v>
      </c>
    </row>
    <row r="5" spans="1:10">
      <c r="A5" s="1"/>
      <c r="B5" s="18"/>
      <c r="C5" s="5"/>
      <c r="D5" s="5"/>
      <c r="E5" s="5"/>
      <c r="F5" s="5"/>
      <c r="G5" s="5"/>
      <c r="H5" s="5"/>
      <c r="I5" s="5"/>
      <c r="J5" s="2"/>
    </row>
    <row r="6" spans="1:10" ht="15" thickBot="1">
      <c r="A6" s="10" t="s">
        <v>25</v>
      </c>
      <c r="B6" s="36">
        <f>SUM(B2:B5)</f>
        <v>155000</v>
      </c>
      <c r="C6" s="36">
        <f t="shared" ref="C6:J6" si="1">SUM(C2:C5)</f>
        <v>49583.333333333336</v>
      </c>
      <c r="D6" s="36">
        <f t="shared" si="1"/>
        <v>49583.333333333336</v>
      </c>
      <c r="E6" s="36">
        <f t="shared" si="1"/>
        <v>49583.333333333336</v>
      </c>
      <c r="F6" s="36">
        <f t="shared" si="1"/>
        <v>49583.333333333336</v>
      </c>
      <c r="G6" s="36">
        <f t="shared" si="1"/>
        <v>49583.333333333336</v>
      </c>
      <c r="H6" s="36">
        <f t="shared" si="1"/>
        <v>49583.333333333336</v>
      </c>
      <c r="I6" s="36">
        <f t="shared" si="1"/>
        <v>49583.333333333336</v>
      </c>
      <c r="J6" s="28">
        <f t="shared" si="1"/>
        <v>49583.333333333336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CB192-4D0E-4472-98BD-401B3C08C3D8}">
  <dimension ref="A1:J5"/>
  <sheetViews>
    <sheetView workbookViewId="0">
      <selection activeCell="D8" sqref="D8"/>
    </sheetView>
  </sheetViews>
  <sheetFormatPr defaultRowHeight="14.4"/>
  <cols>
    <col min="1" max="1" width="35.21875" bestFit="1" customWidth="1"/>
    <col min="2" max="10" width="9.88671875" bestFit="1" customWidth="1"/>
  </cols>
  <sheetData>
    <row r="1" spans="1:10">
      <c r="A1" s="13" t="s">
        <v>19</v>
      </c>
      <c r="B1" s="15">
        <v>1</v>
      </c>
      <c r="C1" s="15">
        <v>2</v>
      </c>
      <c r="D1" s="15">
        <v>3</v>
      </c>
      <c r="E1" s="15">
        <v>4</v>
      </c>
      <c r="F1" s="15">
        <v>5</v>
      </c>
      <c r="G1" s="15">
        <v>6</v>
      </c>
      <c r="H1" s="15">
        <v>7</v>
      </c>
      <c r="I1" s="15">
        <v>8</v>
      </c>
      <c r="J1" s="16">
        <v>9</v>
      </c>
    </row>
    <row r="2" spans="1:10">
      <c r="A2" s="17" t="s">
        <v>20</v>
      </c>
      <c r="B2" s="18">
        <v>40</v>
      </c>
      <c r="C2" s="18">
        <v>57</v>
      </c>
      <c r="D2" s="18">
        <v>72</v>
      </c>
      <c r="E2" s="18">
        <v>81</v>
      </c>
      <c r="F2" s="18">
        <v>89</v>
      </c>
      <c r="G2" s="18">
        <v>94</v>
      </c>
      <c r="H2" s="18">
        <v>96</v>
      </c>
      <c r="I2" s="18">
        <v>99</v>
      </c>
      <c r="J2" s="19">
        <v>100</v>
      </c>
    </row>
    <row r="3" spans="1:10">
      <c r="A3" s="17" t="s">
        <v>21</v>
      </c>
      <c r="B3" s="18">
        <f>Выручка!$B18*B2/100</f>
        <v>756720</v>
      </c>
      <c r="C3" s="18">
        <f>Выручка!$B18*C2/100</f>
        <v>1078326</v>
      </c>
      <c r="D3" s="18">
        <f>Выручка!$B18*D2/100</f>
        <v>1362096</v>
      </c>
      <c r="E3" s="18">
        <f>Выручка!$B18*E2/100</f>
        <v>1532358</v>
      </c>
      <c r="F3" s="18">
        <f>Выручка!$B18*F2/100</f>
        <v>1683702</v>
      </c>
      <c r="G3" s="18">
        <f>Выручка!$B18*G2/100</f>
        <v>1778292</v>
      </c>
      <c r="H3" s="18">
        <f>Выручка!$B18*H2/100</f>
        <v>1816128</v>
      </c>
      <c r="I3" s="18">
        <f>Выручка!$B18*I2/100</f>
        <v>1872882</v>
      </c>
      <c r="J3" s="18">
        <f>Выручка!$B18*J2/100</f>
        <v>1891800</v>
      </c>
    </row>
    <row r="4" spans="1:10" ht="15" thickBot="1">
      <c r="A4" s="20" t="s">
        <v>22</v>
      </c>
      <c r="B4" s="21">
        <f>Выручка!$B20*B2/100</f>
        <v>36000</v>
      </c>
      <c r="C4" s="21">
        <f>Выручка!$B20*C2/100</f>
        <v>51300</v>
      </c>
      <c r="D4" s="21">
        <f>Выручка!$B20*D2/100</f>
        <v>64800</v>
      </c>
      <c r="E4" s="21">
        <f>Выручка!$B20*E2/100</f>
        <v>72900</v>
      </c>
      <c r="F4" s="21">
        <f>Выручка!$B20*F2/100</f>
        <v>80100</v>
      </c>
      <c r="G4" s="21">
        <f>Выручка!$B20*G2/100</f>
        <v>84600</v>
      </c>
      <c r="H4" s="21">
        <f>Выручка!$B20*H2/100</f>
        <v>86400</v>
      </c>
      <c r="I4" s="21">
        <f>Выручка!$B20*I2/100</f>
        <v>89100</v>
      </c>
      <c r="J4" s="21">
        <f>Выручка!$B20*J2/100</f>
        <v>90000</v>
      </c>
    </row>
    <row r="5" spans="1:10" ht="15" thickBot="1">
      <c r="A5" s="30" t="s">
        <v>18</v>
      </c>
      <c r="B5" s="31">
        <f>SUM(B2:B4)</f>
        <v>792760</v>
      </c>
      <c r="C5" s="31">
        <f t="shared" ref="C5:J5" si="0">SUM(C2:C4)</f>
        <v>1129683</v>
      </c>
      <c r="D5" s="31">
        <f t="shared" si="0"/>
        <v>1426968</v>
      </c>
      <c r="E5" s="31">
        <f t="shared" si="0"/>
        <v>1605339</v>
      </c>
      <c r="F5" s="31">
        <f t="shared" si="0"/>
        <v>1763891</v>
      </c>
      <c r="G5" s="31">
        <f t="shared" si="0"/>
        <v>1862986</v>
      </c>
      <c r="H5" s="31">
        <f t="shared" si="0"/>
        <v>1902624</v>
      </c>
      <c r="I5" s="31">
        <f t="shared" si="0"/>
        <v>1962081</v>
      </c>
      <c r="J5" s="31">
        <f t="shared" si="0"/>
        <v>1981900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E7744-1C3C-4D72-A1D4-9B51F8059F54}">
  <dimension ref="A1:J15"/>
  <sheetViews>
    <sheetView tabSelected="1" workbookViewId="0">
      <selection activeCell="J20" sqref="J20"/>
    </sheetView>
  </sheetViews>
  <sheetFormatPr defaultRowHeight="14.4"/>
  <cols>
    <col min="1" max="1" width="37.109375" bestFit="1" customWidth="1"/>
  </cols>
  <sheetData>
    <row r="1" spans="1:10" ht="15" thickBot="1">
      <c r="A1" s="37"/>
      <c r="B1" s="37">
        <v>1</v>
      </c>
      <c r="C1" s="37">
        <v>2</v>
      </c>
      <c r="D1" s="37">
        <v>3</v>
      </c>
      <c r="E1" s="37">
        <v>4</v>
      </c>
      <c r="F1" s="37">
        <v>5</v>
      </c>
      <c r="G1" s="37">
        <v>6</v>
      </c>
      <c r="H1" s="37">
        <v>7</v>
      </c>
      <c r="I1" s="37">
        <v>8</v>
      </c>
      <c r="J1" s="37">
        <v>9</v>
      </c>
    </row>
    <row r="2" spans="1:10">
      <c r="A2" s="32" t="s">
        <v>26</v>
      </c>
      <c r="B2" s="14">
        <f>'Выручка в динамике до max'!B5</f>
        <v>792760</v>
      </c>
      <c r="C2" s="14">
        <f>'Выручка в динамике до max'!C5</f>
        <v>1129683</v>
      </c>
      <c r="D2" s="14">
        <f>'Выручка в динамике до max'!D5</f>
        <v>1426968</v>
      </c>
      <c r="E2" s="14">
        <f>'Выручка в динамике до max'!E5</f>
        <v>1605339</v>
      </c>
      <c r="F2" s="14">
        <f>'Выручка в динамике до max'!F5</f>
        <v>1763891</v>
      </c>
      <c r="G2" s="14">
        <f>'Выручка в динамике до max'!G5</f>
        <v>1862986</v>
      </c>
      <c r="H2" s="14">
        <f>'Выручка в динамике до max'!H5</f>
        <v>1902624</v>
      </c>
      <c r="I2" s="14">
        <f>'Выручка в динамике до max'!I5</f>
        <v>1962081</v>
      </c>
      <c r="J2" s="38">
        <f>'Выручка в динамике до max'!J5</f>
        <v>1981900</v>
      </c>
    </row>
    <row r="3" spans="1:10">
      <c r="A3" s="33" t="s">
        <v>27</v>
      </c>
      <c r="B3" s="34"/>
      <c r="C3" s="34"/>
      <c r="D3" s="34"/>
      <c r="E3" s="34"/>
      <c r="F3" s="34"/>
      <c r="G3" s="34"/>
      <c r="H3" s="34"/>
      <c r="I3" s="34"/>
      <c r="J3" s="39"/>
    </row>
    <row r="4" spans="1:10">
      <c r="A4" s="17" t="s">
        <v>29</v>
      </c>
      <c r="B4" s="18">
        <v>400000</v>
      </c>
      <c r="C4" s="18">
        <v>400000</v>
      </c>
      <c r="D4" s="18">
        <v>400000</v>
      </c>
      <c r="E4" s="18">
        <v>400000</v>
      </c>
      <c r="F4" s="18">
        <v>400000</v>
      </c>
      <c r="G4" s="18">
        <v>400000</v>
      </c>
      <c r="H4" s="18">
        <v>400000</v>
      </c>
      <c r="I4" s="18">
        <v>400000</v>
      </c>
      <c r="J4" s="19">
        <v>400000</v>
      </c>
    </row>
    <row r="5" spans="1:10">
      <c r="A5" s="17" t="s">
        <v>28</v>
      </c>
      <c r="B5" s="18">
        <v>65000</v>
      </c>
      <c r="C5" s="18">
        <v>65000</v>
      </c>
      <c r="D5" s="18">
        <v>65000</v>
      </c>
      <c r="E5" s="18">
        <v>65000</v>
      </c>
      <c r="F5" s="18">
        <v>65000</v>
      </c>
      <c r="G5" s="18">
        <v>65000</v>
      </c>
      <c r="H5" s="18">
        <v>65000</v>
      </c>
      <c r="I5" s="18">
        <v>65000</v>
      </c>
      <c r="J5" s="19">
        <v>65000</v>
      </c>
    </row>
    <row r="6" spans="1:10">
      <c r="A6" s="1" t="s">
        <v>31</v>
      </c>
      <c r="B6" s="18">
        <f>B2*35%</f>
        <v>277466</v>
      </c>
      <c r="C6" s="18">
        <f t="shared" ref="C6:J6" si="0">C2*35%</f>
        <v>395389.05</v>
      </c>
      <c r="D6" s="18">
        <f t="shared" si="0"/>
        <v>499438.8</v>
      </c>
      <c r="E6" s="18">
        <f t="shared" si="0"/>
        <v>561868.64999999991</v>
      </c>
      <c r="F6" s="18">
        <f t="shared" si="0"/>
        <v>617361.85</v>
      </c>
      <c r="G6" s="18">
        <f t="shared" si="0"/>
        <v>652045.1</v>
      </c>
      <c r="H6" s="18">
        <f t="shared" si="0"/>
        <v>665918.39999999991</v>
      </c>
      <c r="I6" s="18">
        <f t="shared" si="0"/>
        <v>686728.35</v>
      </c>
      <c r="J6" s="19">
        <f t="shared" si="0"/>
        <v>693665</v>
      </c>
    </row>
    <row r="7" spans="1:10">
      <c r="A7" s="1" t="s">
        <v>32</v>
      </c>
      <c r="B7" s="18">
        <v>30000</v>
      </c>
      <c r="C7" s="18">
        <v>30000</v>
      </c>
      <c r="D7" s="18">
        <v>30000</v>
      </c>
      <c r="E7" s="18">
        <v>30000</v>
      </c>
      <c r="F7" s="18">
        <v>30000</v>
      </c>
      <c r="G7" s="18">
        <v>30000</v>
      </c>
      <c r="H7" s="18">
        <v>30000</v>
      </c>
      <c r="I7" s="18">
        <v>30000</v>
      </c>
      <c r="J7" s="19">
        <v>30000</v>
      </c>
    </row>
    <row r="8" spans="1:10">
      <c r="A8" s="1" t="s">
        <v>33</v>
      </c>
      <c r="B8" s="18">
        <f>Маркетинг!B6</f>
        <v>155000</v>
      </c>
      <c r="C8" s="18">
        <f>Маркетинг!C6</f>
        <v>49583.333333333336</v>
      </c>
      <c r="D8" s="18">
        <f>Маркетинг!D6</f>
        <v>49583.333333333336</v>
      </c>
      <c r="E8" s="18">
        <f>Маркетинг!E6</f>
        <v>49583.333333333336</v>
      </c>
      <c r="F8" s="18">
        <f>Маркетинг!F6</f>
        <v>49583.333333333336</v>
      </c>
      <c r="G8" s="18">
        <f>Маркетинг!G6</f>
        <v>49583.333333333336</v>
      </c>
      <c r="H8" s="18">
        <f>Маркетинг!H6</f>
        <v>49583.333333333336</v>
      </c>
      <c r="I8" s="18">
        <f>Маркетинг!I6</f>
        <v>49583.333333333336</v>
      </c>
      <c r="J8" s="19">
        <f>Маркетинг!J6</f>
        <v>49583.333333333336</v>
      </c>
    </row>
    <row r="9" spans="1:10">
      <c r="A9" s="1" t="s">
        <v>34</v>
      </c>
      <c r="B9" s="18">
        <v>15000</v>
      </c>
      <c r="C9" s="18">
        <v>15000</v>
      </c>
      <c r="D9" s="18">
        <v>15000</v>
      </c>
      <c r="E9" s="18">
        <v>15000</v>
      </c>
      <c r="F9" s="18">
        <v>15000</v>
      </c>
      <c r="G9" s="18">
        <v>15000</v>
      </c>
      <c r="H9" s="18">
        <v>15000</v>
      </c>
      <c r="I9" s="18">
        <v>15000</v>
      </c>
      <c r="J9" s="19">
        <v>15000</v>
      </c>
    </row>
    <row r="10" spans="1:10">
      <c r="A10" s="1" t="s">
        <v>35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9">
        <v>0</v>
      </c>
    </row>
    <row r="11" spans="1:10">
      <c r="A11" s="1" t="s">
        <v>36</v>
      </c>
      <c r="B11" s="18">
        <v>50000</v>
      </c>
      <c r="C11" s="18">
        <v>50000</v>
      </c>
      <c r="D11" s="18">
        <v>50000</v>
      </c>
      <c r="E11" s="18">
        <v>50000</v>
      </c>
      <c r="F11" s="18">
        <v>50000</v>
      </c>
      <c r="G11" s="18">
        <v>50000</v>
      </c>
      <c r="H11" s="18">
        <v>50000</v>
      </c>
      <c r="I11" s="18">
        <v>50000</v>
      </c>
      <c r="J11" s="19">
        <v>50000</v>
      </c>
    </row>
    <row r="12" spans="1:10">
      <c r="A12" s="1" t="s">
        <v>37</v>
      </c>
      <c r="B12" s="18">
        <f>B2*2%</f>
        <v>15855.2</v>
      </c>
      <c r="C12" s="18">
        <f t="shared" ref="C12:J12" si="1">C2*2%</f>
        <v>22593.66</v>
      </c>
      <c r="D12" s="18">
        <f t="shared" si="1"/>
        <v>28539.360000000001</v>
      </c>
      <c r="E12" s="18">
        <f t="shared" si="1"/>
        <v>32106.780000000002</v>
      </c>
      <c r="F12" s="18">
        <f t="shared" si="1"/>
        <v>35277.82</v>
      </c>
      <c r="G12" s="18">
        <f t="shared" si="1"/>
        <v>37259.72</v>
      </c>
      <c r="H12" s="18">
        <f t="shared" si="1"/>
        <v>38052.480000000003</v>
      </c>
      <c r="I12" s="18">
        <f t="shared" si="1"/>
        <v>39241.620000000003</v>
      </c>
      <c r="J12" s="19">
        <f t="shared" si="1"/>
        <v>39638</v>
      </c>
    </row>
    <row r="13" spans="1:10">
      <c r="A13" s="1"/>
      <c r="B13" s="18"/>
      <c r="C13" s="18"/>
      <c r="D13" s="18"/>
      <c r="E13" s="18"/>
      <c r="F13" s="18"/>
      <c r="G13" s="18"/>
      <c r="H13" s="18"/>
      <c r="I13" s="18"/>
      <c r="J13" s="19"/>
    </row>
    <row r="14" spans="1:10">
      <c r="A14" s="4" t="s">
        <v>38</v>
      </c>
      <c r="B14" s="18">
        <f>SUM(B4:B13)</f>
        <v>1008321.2</v>
      </c>
      <c r="C14" s="18">
        <f t="shared" ref="C14:J14" si="2">SUM(C4:C13)</f>
        <v>1027566.0433333335</v>
      </c>
      <c r="D14" s="18">
        <f t="shared" si="2"/>
        <v>1137561.4933333334</v>
      </c>
      <c r="E14" s="18">
        <f t="shared" si="2"/>
        <v>1203558.7633333332</v>
      </c>
      <c r="F14" s="18">
        <f t="shared" si="2"/>
        <v>1262223.0033333334</v>
      </c>
      <c r="G14" s="18">
        <f t="shared" si="2"/>
        <v>1298888.1533333333</v>
      </c>
      <c r="H14" s="18">
        <f t="shared" si="2"/>
        <v>1313554.2133333331</v>
      </c>
      <c r="I14" s="18">
        <f t="shared" si="2"/>
        <v>1335553.3033333335</v>
      </c>
      <c r="J14" s="19">
        <f t="shared" si="2"/>
        <v>1342886.3333333333</v>
      </c>
    </row>
    <row r="15" spans="1:10" ht="15" thickBot="1">
      <c r="A15" s="10" t="s">
        <v>39</v>
      </c>
      <c r="B15" s="40">
        <f>B2-B14</f>
        <v>-215561.19999999995</v>
      </c>
      <c r="C15" s="41">
        <f t="shared" ref="C15:J15" si="3">C2-C14</f>
        <v>102116.95666666655</v>
      </c>
      <c r="D15" s="41">
        <f t="shared" si="3"/>
        <v>289406.5066666666</v>
      </c>
      <c r="E15" s="41">
        <f t="shared" si="3"/>
        <v>401780.23666666681</v>
      </c>
      <c r="F15" s="41">
        <f t="shared" si="3"/>
        <v>501667.99666666659</v>
      </c>
      <c r="G15" s="41">
        <f t="shared" si="3"/>
        <v>564097.84666666668</v>
      </c>
      <c r="H15" s="41">
        <f t="shared" si="3"/>
        <v>589069.78666666686</v>
      </c>
      <c r="I15" s="41">
        <f t="shared" si="3"/>
        <v>626527.69666666654</v>
      </c>
      <c r="J15" s="42">
        <f t="shared" si="3"/>
        <v>639013.66666666674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Выручка</vt:lpstr>
      <vt:lpstr>Маркетинг</vt:lpstr>
      <vt:lpstr>Выручка в динамике до max</vt:lpstr>
      <vt:lpstr>Бюджет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Боев Дмитрий</dc:creator>
  <cp:lastModifiedBy>Marina Pan</cp:lastModifiedBy>
  <dcterms:created xsi:type="dcterms:W3CDTF">2015-06-05T18:19:34Z</dcterms:created>
  <dcterms:modified xsi:type="dcterms:W3CDTF">2025-01-28T15:19:39Z</dcterms:modified>
</cp:coreProperties>
</file>